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anleyc\Documents\CRL\"/>
    </mc:Choice>
  </mc:AlternateContent>
  <xr:revisionPtr revIDLastSave="0" documentId="8_{DBFB75BF-8559-4830-A23F-A1FDBC16A6C4}" xr6:coauthVersionLast="47" xr6:coauthVersionMax="47" xr10:uidLastSave="{00000000-0000-0000-0000-000000000000}"/>
  <bookViews>
    <workbookView xWindow="-110" yWindow="-110" windowWidth="19420" windowHeight="11500" xr2:uid="{3CBA6F76-998D-4CAC-B7E1-43AD08ADC7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L16" i="1"/>
  <c r="L17" i="1"/>
  <c r="L18" i="1"/>
  <c r="L19" i="1"/>
  <c r="L20" i="1"/>
  <c r="L21" i="1"/>
  <c r="L22" i="1"/>
  <c r="L23" i="1"/>
  <c r="L24" i="1"/>
  <c r="L25" i="1"/>
  <c r="L26" i="1"/>
  <c r="B13" i="1"/>
  <c r="C17" i="1"/>
  <c r="C18" i="1"/>
  <c r="C16" i="1"/>
  <c r="L3" i="1"/>
  <c r="L4" i="1"/>
  <c r="L5" i="1"/>
  <c r="L6" i="1"/>
  <c r="L7" i="1"/>
  <c r="L8" i="1"/>
  <c r="L9" i="1"/>
  <c r="L10" i="1"/>
  <c r="L11" i="1"/>
  <c r="L12" i="1"/>
  <c r="L13" i="1"/>
  <c r="L14" i="1"/>
  <c r="L2" i="1"/>
  <c r="C19" i="1" l="1"/>
  <c r="B3" i="1"/>
  <c r="B6" i="1" s="1"/>
  <c r="B8" i="1"/>
  <c r="B7" i="1" l="1"/>
  <c r="B9" i="1" s="1"/>
  <c r="D17" i="1" l="1"/>
  <c r="D18" i="1"/>
  <c r="D16" i="1"/>
  <c r="E16" i="1" s="1"/>
  <c r="E17" i="1" l="1"/>
  <c r="F17" i="1" s="1"/>
  <c r="E18" i="1"/>
  <c r="F18" i="1" s="1"/>
  <c r="F16" i="1"/>
  <c r="E22" i="1"/>
  <c r="D19" i="1"/>
  <c r="E24" i="1" l="1"/>
  <c r="F24" i="1" s="1"/>
  <c r="E19" i="1"/>
  <c r="E23" i="1"/>
  <c r="F23" i="1" s="1"/>
  <c r="G16" i="1"/>
  <c r="H16" i="1" s="1"/>
  <c r="F19" i="1"/>
  <c r="F22" i="1"/>
  <c r="G17" i="1" l="1"/>
  <c r="H17" i="1" s="1"/>
  <c r="E25" i="1"/>
  <c r="F25" i="1"/>
  <c r="G22" i="1"/>
  <c r="G23" i="1" s="1"/>
  <c r="H23" i="1" s="1"/>
  <c r="G18" i="1" l="1"/>
  <c r="H18" i="1" s="1"/>
  <c r="H19" i="1" s="1"/>
  <c r="G24" i="1"/>
  <c r="H24" i="1" s="1"/>
  <c r="H22" i="1"/>
  <c r="G19" i="1" l="1"/>
  <c r="G25" i="1"/>
  <c r="H25" i="1"/>
</calcChain>
</file>

<file path=xl/sharedStrings.xml><?xml version="1.0" encoding="utf-8"?>
<sst xmlns="http://schemas.openxmlformats.org/spreadsheetml/2006/main" count="59" uniqueCount="30">
  <si>
    <t>Scheduled Award</t>
  </si>
  <si>
    <t>Min Pell Indicator Y/N</t>
  </si>
  <si>
    <t>SAI</t>
  </si>
  <si>
    <t>Adjusted SAI</t>
  </si>
  <si>
    <t>AY Max Pell</t>
  </si>
  <si>
    <t>AY Min Pell</t>
  </si>
  <si>
    <t>Calculating Scheduled Award</t>
  </si>
  <si>
    <t>IASG or CFH Flag Y/N</t>
  </si>
  <si>
    <t>Max Pell eligibility</t>
  </si>
  <si>
    <t>Calculated Pell eligibility</t>
  </si>
  <si>
    <t>Min Pell eligibility</t>
  </si>
  <si>
    <t>Calculating Term Awards</t>
  </si>
  <si>
    <t>Fall Credits</t>
  </si>
  <si>
    <t>Spring Credits</t>
  </si>
  <si>
    <t>Summer Credits</t>
  </si>
  <si>
    <t>Enrollment Intensity</t>
  </si>
  <si>
    <t xml:space="preserve">cr - </t>
  </si>
  <si>
    <t>LEU applied</t>
  </si>
  <si>
    <t>Initial %</t>
  </si>
  <si>
    <t>Initial $</t>
  </si>
  <si>
    <t>Actual %</t>
  </si>
  <si>
    <t>LEU Prior to 1st Term in AY</t>
  </si>
  <si>
    <t>Final $</t>
  </si>
  <si>
    <t>Remaining LEU</t>
  </si>
  <si>
    <t>Rounded $</t>
  </si>
  <si>
    <t>Fall Adjusted due to R2T4</t>
  </si>
  <si>
    <t>Spring Adjusted due to R2T4</t>
  </si>
  <si>
    <t>Summer Adjusted due to R2T4</t>
  </si>
  <si>
    <t>R2T4 Adjustments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</si>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</sst>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00%"/>
    <numFmt numFmtId="167" formatCode="0.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right"/>
    </xf>
    <xf numFmtId="5" fontId="0" fillId="0" borderId="0" xfId="1" applyNumberFormat="1" applyFont="1"/>
    <xf numFmtId="5" fontId="0" fillId="0" borderId="0" xfId="0" applyNumberFormat="1"/>
    <xf numFmtId="0" fontId="2" fillId="0" borderId="0" xfId="0" applyFont="1" applyAlignment="1">
      <alignment horizontal="left"/>
    </xf>
    <xf numFmtId="9" fontId="0" fillId="0" borderId="0" xfId="2" applyFont="1"/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166" fontId="0" fillId="0" borderId="0" xfId="2" applyNumberFormat="1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66" fontId="0" fillId="2" borderId="0" xfId="2" applyNumberFormat="1" applyFont="1" applyFill="1" applyProtection="1">
      <protection locked="0"/>
    </xf>
    <xf numFmtId="165" fontId="0" fillId="2" borderId="0" xfId="0" applyNumberFormat="1" applyFill="1" applyProtection="1">
      <protection locked="0"/>
    </xf>
    <xf numFmtId="5" fontId="0" fillId="0" borderId="0" xfId="1" applyNumberFormat="1" applyFont="1" applyProtection="1"/>
    <xf numFmtId="167" fontId="0" fillId="0" borderId="0" xfId="0" applyNumberFormat="1"/>
    <xf numFmtId="0" fontId="0" fillId="0" borderId="1" xfId="0" applyBorder="1" applyAlignment="1">
      <alignment horizontal="right"/>
    </xf>
    <xf numFmtId="0" fontId="0" fillId="2" borderId="1" xfId="0" applyFill="1" applyBorder="1" applyProtection="1">
      <protection locked="0"/>
    </xf>
    <xf numFmtId="9" fontId="0" fillId="0" borderId="1" xfId="2" applyFont="1" applyBorder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2" applyNumberFormat="1" applyFont="1" applyBorder="1"/>
    <xf numFmtId="165" fontId="0" fillId="2" borderId="1" xfId="0" applyNumberFormat="1" applyFill="1" applyBorder="1" applyProtection="1">
      <protection locked="0"/>
    </xf>
    <xf numFmtId="0" fontId="0" fillId="0" borderId="1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26</xdr:row>
      <xdr:rowOff>171449</xdr:rowOff>
    </xdr:from>
    <xdr:to>
      <xdr:col>12</xdr:col>
      <xdr:colOff>514350</xdr:colOff>
      <xdr:row>43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4D59F5-D655-685F-BFFA-E69EA9B5D003}"/>
            </a:ext>
          </a:extLst>
        </xdr:cNvPr>
        <xdr:cNvSpPr txBox="1"/>
      </xdr:nvSpPr>
      <xdr:spPr>
        <a:xfrm>
          <a:off x="28575" y="5124449"/>
          <a:ext cx="8867775" cy="3162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To</a:t>
          </a:r>
          <a:r>
            <a:rPr lang="en-US" sz="1100" baseline="0"/>
            <a:t> update values for subsequent years turn off Sheet Protection on the Review Menu, update, and then turn Sheet Protection back on without a password. If protection is applied, then only values in the yellow hghlighted cells will accept entries. This prevents a user from inadvertently overwriting a formula.</a:t>
          </a:r>
        </a:p>
        <a:p>
          <a:endParaRPr lang="en-US" sz="1100" baseline="0"/>
        </a:p>
        <a:p>
          <a:r>
            <a:rPr lang="en-US" sz="1100" baseline="0"/>
            <a:t>Rounding rules:</a:t>
          </a:r>
        </a:p>
        <a:p>
          <a:pPr lvl="1"/>
          <a:r>
            <a:rPr lang="en-US" sz="1100" baseline="0"/>
            <a:t>Calculating Scheduled Award, "Calculated Pell Eligibility" round to the nearest $5</a:t>
          </a:r>
        </a:p>
        <a:p>
          <a:pPr lvl="1"/>
          <a:r>
            <a:rPr lang="en-US" sz="1100"/>
            <a:t>Enrollment Intensity, round to the nearest whole percent</a:t>
          </a:r>
        </a:p>
        <a:p>
          <a:pPr lvl="1"/>
          <a:r>
            <a:rPr lang="en-US" sz="1100"/>
            <a:t>Term Awards, Round first term (up or down), If next term has same initial value, round down, otherwise, round (up or down)</a:t>
          </a:r>
        </a:p>
        <a:p>
          <a:pPr lvl="1"/>
          <a:r>
            <a:rPr lang="en-US" sz="1100"/>
            <a:t>If only</a:t>
          </a:r>
          <a:r>
            <a:rPr lang="en-US" sz="1100" baseline="0"/>
            <a:t> two terms, cannot exceed 100% (thus round down in second term)</a:t>
          </a:r>
        </a:p>
        <a:p>
          <a:pPr lvl="1"/>
          <a:r>
            <a:rPr lang="en-US" sz="1100" baseline="0"/>
            <a:t>If three terms, canot exceed 150% (thus round down in thrid term)</a:t>
          </a:r>
        </a:p>
        <a:p>
          <a:pPr lvl="1"/>
          <a:r>
            <a:rPr lang="en-US" sz="1100" baseline="0"/>
            <a:t>LEU canot exceed 600% so in the term the limit is reached truncate (round down) to keep from exceeding the limit, LEU is calculated to three decimal places (600.000% or 6.00000)</a:t>
          </a:r>
        </a:p>
        <a:p>
          <a:pPr lvl="1"/>
          <a:endParaRPr lang="en-US" sz="1100" baseline="0"/>
        </a:p>
        <a:p>
          <a:pPr lvl="0"/>
          <a:r>
            <a:rPr lang="en-US" sz="1100" baseline="0"/>
            <a:t>Recalculation due to failure to begin attendance or due to repeating an ineligible course:</a:t>
          </a:r>
        </a:p>
        <a:p>
          <a:pPr lvl="1"/>
          <a:r>
            <a:rPr lang="en-US" sz="1100" baseline="0"/>
            <a:t>Simply update the credits in the given term</a:t>
          </a:r>
        </a:p>
        <a:p>
          <a:pPr lvl="1"/>
          <a:endParaRPr lang="en-US" sz="1100" baseline="0"/>
        </a:p>
        <a:p>
          <a:pPr lvl="0"/>
          <a:r>
            <a:rPr lang="en-US" sz="1100" baseline="0"/>
            <a:t>R2T4 Adjustments:</a:t>
          </a:r>
        </a:p>
        <a:p>
          <a:pPr lvl="1"/>
          <a:r>
            <a:rPr lang="en-US" sz="1100" baseline="0"/>
            <a:t>If Pell is adjusted due to an R2T4 calculation, update the corresponding term value in the R2T4 Adjustments section to get revised LEU eligibility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5E3A9-ACEE-4548-B1B2-4757FC84A9AB}">
  <dimension ref="A1:L26"/>
  <sheetViews>
    <sheetView tabSelected="1" workbookViewId="0">
      <selection activeCell="B5" sqref="B5"/>
    </sheetView>
  </sheetViews>
  <sheetFormatPr defaultRowHeight="14.5" x14ac:dyDescent="0.35"/>
  <cols>
    <col min="1" max="1" width="27.54296875" style="1" bestFit="1" customWidth="1"/>
    <col min="4" max="4" width="10.1796875" bestFit="1" customWidth="1"/>
    <col min="5" max="5" width="10.81640625" bestFit="1" customWidth="1"/>
    <col min="6" max="6" width="11.54296875" bestFit="1" customWidth="1"/>
    <col min="7" max="8" width="11.54296875" customWidth="1"/>
    <col min="10" max="10" width="5.1796875" customWidth="1"/>
    <col min="11" max="11" width="4.26953125" bestFit="1" customWidth="1"/>
    <col min="12" max="12" width="5.54296875" bestFit="1" customWidth="1"/>
  </cols>
  <sheetData>
    <row r="1" spans="1:12" x14ac:dyDescent="0.35">
      <c r="A1" s="4" t="s">
        <v>6</v>
      </c>
      <c r="J1" t="s">
        <v>15</v>
      </c>
    </row>
    <row r="2" spans="1:12" x14ac:dyDescent="0.35">
      <c r="A2" s="1" t="s">
        <v>2</v>
      </c>
      <c r="B2" s="11"/>
      <c r="E2" t="s">
        <v>4</v>
      </c>
      <c r="F2" s="15">
        <v>7395</v>
      </c>
      <c r="G2" s="2"/>
      <c r="H2" s="2"/>
      <c r="J2" s="16">
        <v>12</v>
      </c>
      <c r="K2" t="s">
        <v>16</v>
      </c>
      <c r="L2" s="5">
        <f>ROUND(J2/12,2)</f>
        <v>1</v>
      </c>
    </row>
    <row r="3" spans="1:12" x14ac:dyDescent="0.35">
      <c r="A3" s="1" t="s">
        <v>3</v>
      </c>
      <c r="B3" t="str">
        <f>IF(B2="","",IF(B2&lt;0,0,B2))</f>
        <v/>
      </c>
      <c r="E3" t="s">
        <v>5</v>
      </c>
      <c r="F3" s="2">
        <v>740</v>
      </c>
      <c r="G3" s="2"/>
      <c r="H3" s="2"/>
      <c r="J3">
        <v>11.5</v>
      </c>
      <c r="K3" t="s">
        <v>16</v>
      </c>
      <c r="L3" s="5">
        <f t="shared" ref="L3:L14" si="0">ROUND(J3/12,2)</f>
        <v>0.96</v>
      </c>
    </row>
    <row r="4" spans="1:12" x14ac:dyDescent="0.35">
      <c r="A4" s="1" t="s">
        <v>7</v>
      </c>
      <c r="B4" s="12"/>
      <c r="F4" s="3"/>
      <c r="G4" s="3"/>
      <c r="H4" s="3"/>
      <c r="J4" s="16">
        <v>11</v>
      </c>
      <c r="K4" t="s">
        <v>16</v>
      </c>
      <c r="L4" s="5">
        <f t="shared" si="0"/>
        <v>0.92</v>
      </c>
    </row>
    <row r="5" spans="1:12" x14ac:dyDescent="0.35">
      <c r="A5" s="1" t="s">
        <v>1</v>
      </c>
      <c r="B5" s="12"/>
      <c r="J5">
        <v>10.5</v>
      </c>
      <c r="K5" t="s">
        <v>16</v>
      </c>
      <c r="L5" s="5">
        <f t="shared" si="0"/>
        <v>0.88</v>
      </c>
    </row>
    <row r="6" spans="1:12" x14ac:dyDescent="0.35">
      <c r="A6" s="1" t="s">
        <v>8</v>
      </c>
      <c r="B6">
        <f>IF(OR(B4="Y","y",B3=0),F2,0)</f>
        <v>0</v>
      </c>
      <c r="J6" s="16">
        <v>10</v>
      </c>
      <c r="K6" t="s">
        <v>16</v>
      </c>
      <c r="L6" s="5">
        <f t="shared" si="0"/>
        <v>0.83</v>
      </c>
    </row>
    <row r="7" spans="1:12" x14ac:dyDescent="0.35">
      <c r="A7" s="1" t="s">
        <v>9</v>
      </c>
      <c r="B7">
        <f>IF(B3="",0,IF(B3&lt;=F2-F3,MROUND(F2-B3,5),0))</f>
        <v>0</v>
      </c>
      <c r="J7">
        <v>9.5</v>
      </c>
      <c r="K7" t="s">
        <v>16</v>
      </c>
      <c r="L7" s="5">
        <f t="shared" si="0"/>
        <v>0.79</v>
      </c>
    </row>
    <row r="8" spans="1:12" x14ac:dyDescent="0.35">
      <c r="A8" s="1" t="s">
        <v>10</v>
      </c>
      <c r="B8">
        <f>IF(OR(B5="Y","y"),F3,0)</f>
        <v>0</v>
      </c>
      <c r="J8" s="16">
        <v>9</v>
      </c>
      <c r="K8" t="s">
        <v>16</v>
      </c>
      <c r="L8" s="5">
        <f t="shared" si="0"/>
        <v>0.75</v>
      </c>
    </row>
    <row r="9" spans="1:12" x14ac:dyDescent="0.35">
      <c r="A9" s="1" t="s">
        <v>0</v>
      </c>
      <c r="B9">
        <f>MAX(B6:B8)</f>
        <v>0</v>
      </c>
      <c r="J9">
        <v>8.5</v>
      </c>
      <c r="K9" t="s">
        <v>16</v>
      </c>
      <c r="L9" s="5">
        <f t="shared" si="0"/>
        <v>0.71</v>
      </c>
    </row>
    <row r="10" spans="1:12" x14ac:dyDescent="0.35">
      <c r="J10" s="16">
        <v>8</v>
      </c>
      <c r="K10" t="s">
        <v>16</v>
      </c>
      <c r="L10" s="5">
        <f t="shared" si="0"/>
        <v>0.67</v>
      </c>
    </row>
    <row r="11" spans="1:12" x14ac:dyDescent="0.35">
      <c r="J11">
        <v>7.5</v>
      </c>
      <c r="K11" t="s">
        <v>16</v>
      </c>
      <c r="L11" s="5">
        <f t="shared" si="0"/>
        <v>0.63</v>
      </c>
    </row>
    <row r="12" spans="1:12" x14ac:dyDescent="0.35">
      <c r="A12" s="1" t="s">
        <v>21</v>
      </c>
      <c r="B12" s="13"/>
      <c r="J12" s="16">
        <v>7</v>
      </c>
      <c r="K12" t="s">
        <v>16</v>
      </c>
      <c r="L12" s="5">
        <f t="shared" si="0"/>
        <v>0.57999999999999996</v>
      </c>
    </row>
    <row r="13" spans="1:12" x14ac:dyDescent="0.35">
      <c r="A13" s="1" t="s">
        <v>23</v>
      </c>
      <c r="B13" s="10">
        <f>6-B12</f>
        <v>6</v>
      </c>
      <c r="J13">
        <v>6.5</v>
      </c>
      <c r="K13" t="s">
        <v>16</v>
      </c>
      <c r="L13" s="5">
        <f t="shared" si="0"/>
        <v>0.54</v>
      </c>
    </row>
    <row r="14" spans="1:12" x14ac:dyDescent="0.35">
      <c r="J14" s="16">
        <v>6</v>
      </c>
      <c r="K14" t="s">
        <v>16</v>
      </c>
      <c r="L14" s="5">
        <f t="shared" si="0"/>
        <v>0.5</v>
      </c>
    </row>
    <row r="15" spans="1:12" x14ac:dyDescent="0.35">
      <c r="A15" s="4" t="s">
        <v>11</v>
      </c>
      <c r="C15" s="8" t="s">
        <v>18</v>
      </c>
      <c r="D15" s="8" t="s">
        <v>19</v>
      </c>
      <c r="E15" s="8" t="s">
        <v>24</v>
      </c>
      <c r="F15" s="8" t="s">
        <v>20</v>
      </c>
      <c r="G15" s="8" t="s">
        <v>17</v>
      </c>
      <c r="H15" s="8" t="s">
        <v>22</v>
      </c>
      <c r="J15">
        <v>5.5</v>
      </c>
      <c r="K15" t="s">
        <v>16</v>
      </c>
      <c r="L15" s="5">
        <f t="shared" ref="L15:L26" si="1">ROUND(J15/12,2)</f>
        <v>0.46</v>
      </c>
    </row>
    <row r="16" spans="1:12" x14ac:dyDescent="0.35">
      <c r="A16" s="1" t="s">
        <v>12</v>
      </c>
      <c r="B16" s="11"/>
      <c r="C16" s="5">
        <f>B16/12/2</f>
        <v>0</v>
      </c>
      <c r="D16" s="7">
        <f>$B$9*VLOOKUP(B16,J:L,3,FALSE)/2</f>
        <v>0</v>
      </c>
      <c r="E16" s="9">
        <f>ROUND(D16,0)</f>
        <v>0</v>
      </c>
      <c r="F16" s="10" t="e">
        <f>ROUND(E16/$B$9,5)</f>
        <v>#DIV/0!</v>
      </c>
      <c r="G16" s="10" t="e">
        <f>IF(F16&lt;$B$13,F16,$B$13)</f>
        <v>#DIV/0!</v>
      </c>
      <c r="H16" s="9" t="e">
        <f>IF(F16=G16,E16,TRUNC(G16*$B$9,0))</f>
        <v>#DIV/0!</v>
      </c>
      <c r="J16" s="16">
        <v>5</v>
      </c>
      <c r="K16" t="s">
        <v>16</v>
      </c>
      <c r="L16" s="5">
        <f t="shared" si="1"/>
        <v>0.42</v>
      </c>
    </row>
    <row r="17" spans="1:12" x14ac:dyDescent="0.35">
      <c r="A17" s="1" t="s">
        <v>13</v>
      </c>
      <c r="B17" s="11"/>
      <c r="C17" s="5">
        <f t="shared" ref="C17:C18" si="2">B17/12/2</f>
        <v>0</v>
      </c>
      <c r="D17" s="7">
        <f>$B$9*VLOOKUP(B17,J:L,3,FALSE)/2</f>
        <v>0</v>
      </c>
      <c r="E17" s="9">
        <f>IF(C16=C17,ROUNDDOWN(D17,0),ROUND(D17,0))</f>
        <v>0</v>
      </c>
      <c r="F17" s="10" t="e">
        <f t="shared" ref="F17:F18" si="3">ROUND(E17/$B$9,5)</f>
        <v>#DIV/0!</v>
      </c>
      <c r="G17" s="10" t="e">
        <f>IF((F16+F17)&lt;$B$13,F17,($B$13-G16))</f>
        <v>#DIV/0!</v>
      </c>
      <c r="H17" s="9" t="e">
        <f t="shared" ref="H17:H18" si="4">IF(F17=G17,E17,TRUNC(G17*$B$9,0))</f>
        <v>#DIV/0!</v>
      </c>
      <c r="J17">
        <v>4.5</v>
      </c>
      <c r="K17" t="s">
        <v>16</v>
      </c>
      <c r="L17" s="5">
        <f t="shared" si="1"/>
        <v>0.38</v>
      </c>
    </row>
    <row r="18" spans="1:12" x14ac:dyDescent="0.35">
      <c r="A18" s="17" t="s">
        <v>14</v>
      </c>
      <c r="B18" s="18"/>
      <c r="C18" s="19">
        <f t="shared" si="2"/>
        <v>0</v>
      </c>
      <c r="D18" s="20">
        <f>$B$9*VLOOKUP(B18,J:L,3,FALSE)/2</f>
        <v>0</v>
      </c>
      <c r="E18" s="21">
        <f>IF($C$19=1.5,ROUNDDOWN(D18,0),IF(D17=D18,ROUNDDOWN(D18,0),ROUND(D18,0)))</f>
        <v>0</v>
      </c>
      <c r="F18" s="22" t="e">
        <f t="shared" si="3"/>
        <v>#DIV/0!</v>
      </c>
      <c r="G18" s="22" t="e">
        <f>IF((F16+F17+F18)&lt;$B$13,F18,($B$13-G16-G17))</f>
        <v>#DIV/0!</v>
      </c>
      <c r="H18" s="21" t="e">
        <f t="shared" si="4"/>
        <v>#DIV/0!</v>
      </c>
      <c r="J18" s="16">
        <v>4</v>
      </c>
      <c r="K18" t="s">
        <v>16</v>
      </c>
      <c r="L18" s="5">
        <f t="shared" si="1"/>
        <v>0.33</v>
      </c>
    </row>
    <row r="19" spans="1:12" x14ac:dyDescent="0.35">
      <c r="A19" s="1" t="s">
        <v>29</v>
      </c>
      <c r="B19" s="5"/>
      <c r="C19" s="6">
        <f t="shared" ref="C19:H19" si="5">SUM(C16:C18)</f>
        <v>0</v>
      </c>
      <c r="D19" s="7">
        <f t="shared" si="5"/>
        <v>0</v>
      </c>
      <c r="E19" s="9">
        <f t="shared" si="5"/>
        <v>0</v>
      </c>
      <c r="F19" s="10" t="e">
        <f t="shared" si="5"/>
        <v>#DIV/0!</v>
      </c>
      <c r="G19" s="10" t="e">
        <f t="shared" si="5"/>
        <v>#DIV/0!</v>
      </c>
      <c r="H19" s="9" t="e">
        <f t="shared" si="5"/>
        <v>#DIV/0!</v>
      </c>
      <c r="J19">
        <v>3.5</v>
      </c>
      <c r="K19" t="s">
        <v>16</v>
      </c>
      <c r="L19" s="5">
        <f t="shared" si="1"/>
        <v>0.28999999999999998</v>
      </c>
    </row>
    <row r="20" spans="1:12" x14ac:dyDescent="0.35">
      <c r="J20" s="16">
        <v>3</v>
      </c>
      <c r="K20" t="s">
        <v>16</v>
      </c>
      <c r="L20" s="5">
        <f t="shared" si="1"/>
        <v>0.25</v>
      </c>
    </row>
    <row r="21" spans="1:12" x14ac:dyDescent="0.35">
      <c r="A21" s="4" t="s">
        <v>28</v>
      </c>
      <c r="E21" s="8" t="s">
        <v>24</v>
      </c>
      <c r="F21" s="8" t="s">
        <v>20</v>
      </c>
      <c r="G21" s="8" t="s">
        <v>17</v>
      </c>
      <c r="H21" s="8" t="s">
        <v>22</v>
      </c>
      <c r="J21">
        <v>2.5</v>
      </c>
      <c r="K21" t="s">
        <v>16</v>
      </c>
      <c r="L21" s="5">
        <f t="shared" si="1"/>
        <v>0.21</v>
      </c>
    </row>
    <row r="22" spans="1:12" x14ac:dyDescent="0.35">
      <c r="A22" s="1" t="s">
        <v>25</v>
      </c>
      <c r="B22" s="14"/>
      <c r="E22" s="9">
        <f>IF(B22="",E16,B22)</f>
        <v>0</v>
      </c>
      <c r="F22" s="10" t="e">
        <f>ROUND(E22/$B$9,5)</f>
        <v>#DIV/0!</v>
      </c>
      <c r="G22" s="10" t="e">
        <f>IF(F22&lt;$B$13,F22,$B$13)</f>
        <v>#DIV/0!</v>
      </c>
      <c r="H22" s="9" t="e">
        <f>IF(F22=G22,E22,TRUNC(G22*$B$9,0))</f>
        <v>#DIV/0!</v>
      </c>
      <c r="J22" s="16">
        <v>2</v>
      </c>
      <c r="K22" t="s">
        <v>16</v>
      </c>
      <c r="L22" s="5">
        <f t="shared" si="1"/>
        <v>0.17</v>
      </c>
    </row>
    <row r="23" spans="1:12" x14ac:dyDescent="0.35">
      <c r="A23" s="1" t="s">
        <v>26</v>
      </c>
      <c r="B23" s="14"/>
      <c r="E23" s="9">
        <f t="shared" ref="E23:E24" si="6">IF(B23="",E17,B23)</f>
        <v>0</v>
      </c>
      <c r="F23" s="10" t="e">
        <f t="shared" ref="F23:F24" si="7">ROUND(E23/$B$9,5)</f>
        <v>#DIV/0!</v>
      </c>
      <c r="G23" s="10" t="e">
        <f>IF((F22+F23)&lt;$B$13,F23,($B$13-G22))</f>
        <v>#DIV/0!</v>
      </c>
      <c r="H23" s="9" t="e">
        <f t="shared" ref="H23:H24" si="8">IF(F23=G23,E23,TRUNC(G23*$B$9,0))</f>
        <v>#DIV/0!</v>
      </c>
      <c r="J23">
        <v>1.5</v>
      </c>
      <c r="K23" t="s">
        <v>16</v>
      </c>
      <c r="L23" s="5">
        <f t="shared" si="1"/>
        <v>0.13</v>
      </c>
    </row>
    <row r="24" spans="1:12" x14ac:dyDescent="0.35">
      <c r="A24" s="17" t="s">
        <v>27</v>
      </c>
      <c r="B24" s="23"/>
      <c r="C24" s="24"/>
      <c r="D24" s="24"/>
      <c r="E24" s="21">
        <f t="shared" si="6"/>
        <v>0</v>
      </c>
      <c r="F24" s="22" t="e">
        <f t="shared" si="7"/>
        <v>#DIV/0!</v>
      </c>
      <c r="G24" s="22" t="e">
        <f>IF((F22+F23+F24)&lt;$B$13,F24,($B$13-G22-G23))</f>
        <v>#DIV/0!</v>
      </c>
      <c r="H24" s="21" t="e">
        <f t="shared" si="8"/>
        <v>#DIV/0!</v>
      </c>
      <c r="J24" s="16">
        <v>1</v>
      </c>
      <c r="K24" t="s">
        <v>16</v>
      </c>
      <c r="L24" s="5">
        <f t="shared" si="1"/>
        <v>0.08</v>
      </c>
    </row>
    <row r="25" spans="1:12" x14ac:dyDescent="0.35">
      <c r="A25" s="1" t="s">
        <v>29</v>
      </c>
      <c r="E25" s="9">
        <f>SUM(E22:E24)</f>
        <v>0</v>
      </c>
      <c r="F25" s="10" t="e">
        <f>SUM(F22:F24)</f>
        <v>#DIV/0!</v>
      </c>
      <c r="G25" s="10" t="e">
        <f>SUM(G22:G24)</f>
        <v>#DIV/0!</v>
      </c>
      <c r="H25" s="9" t="e">
        <f>SUM(H22:H24)</f>
        <v>#DIV/0!</v>
      </c>
      <c r="J25">
        <v>0.5</v>
      </c>
      <c r="K25" t="s">
        <v>16</v>
      </c>
      <c r="L25" s="5">
        <f t="shared" si="1"/>
        <v>0.04</v>
      </c>
    </row>
    <row r="26" spans="1:12" x14ac:dyDescent="0.35">
      <c r="J26" s="16">
        <v>0</v>
      </c>
      <c r="K26" t="s">
        <v>16</v>
      </c>
      <c r="L26" s="5">
        <f t="shared" si="1"/>
        <v>0</v>
      </c>
    </row>
  </sheetData>
  <phoneticPr fontId="3" type="noConversion"/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McGowan, Kent</dc:creator>
  <cp:lastModifiedBy>Chloe Stanley</cp:lastModifiedBy>
  <dcterms:created xsi:type="dcterms:W3CDTF">2024-10-11T15:15:40Z</dcterms:created>
  <dcterms:modified xsi:type="dcterms:W3CDTF">2025-01-30T21:21:26Z</dcterms:modified>
</cp:coreProperties>
</file>